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規事業\宿泊\"/>
    </mc:Choice>
  </mc:AlternateContent>
  <xr:revisionPtr revIDLastSave="0" documentId="13_ncr:1_{2CC412D4-7D72-4343-9AC7-61211897E020}" xr6:coauthVersionLast="47" xr6:coauthVersionMax="47" xr10:uidLastSave="{00000000-0000-0000-0000-000000000000}"/>
  <bookViews>
    <workbookView xWindow="-108" yWindow="-108" windowWidth="23256" windowHeight="12456" xr2:uid="{258D08A5-B302-432C-97A6-8F34CAD7AAAB}"/>
  </bookViews>
  <sheets>
    <sheet name="申込ご利用票" sheetId="1" r:id="rId1"/>
    <sheet name="項目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25" i="1"/>
  <c r="J1" i="1"/>
  <c r="I24" i="1"/>
  <c r="I23" i="1"/>
  <c r="I22" i="1"/>
  <c r="D27" i="2" l="1"/>
  <c r="E27" i="2" s="1"/>
  <c r="D18" i="2"/>
  <c r="D22" i="2" s="1"/>
  <c r="E18" i="2"/>
  <c r="E22" i="2" s="1"/>
  <c r="E20" i="2" l="1"/>
  <c r="E24" i="2" s="1"/>
  <c r="E26" i="2" s="1"/>
  <c r="D20" i="2"/>
  <c r="D24" i="2" s="1"/>
  <c r="D26" i="2" s="1"/>
  <c r="G2" i="2"/>
  <c r="I27" i="1"/>
  <c r="I21" i="1"/>
  <c r="I20" i="1"/>
  <c r="I19" i="1"/>
  <c r="I18" i="1"/>
  <c r="I17" i="1"/>
  <c r="E28" i="2" l="1"/>
  <c r="I18" i="2"/>
  <c r="I17" i="2"/>
  <c r="I11" i="2"/>
  <c r="I16" i="2"/>
  <c r="I13" i="2"/>
  <c r="I12" i="2"/>
  <c r="I15" i="2"/>
  <c r="I14" i="2"/>
  <c r="G4" i="2"/>
  <c r="C5" i="1" s="1"/>
  <c r="G15" i="1" l="1"/>
  <c r="E29" i="2"/>
  <c r="I15" i="1" s="1"/>
  <c r="I22" i="2"/>
  <c r="J4" i="1" l="1"/>
  <c r="I14" i="1"/>
  <c r="I28" i="1" s="1"/>
</calcChain>
</file>

<file path=xl/sharedStrings.xml><?xml version="1.0" encoding="utf-8"?>
<sst xmlns="http://schemas.openxmlformats.org/spreadsheetml/2006/main" count="155" uniqueCount="113">
  <si>
    <t>部屋番号</t>
    <rPh sb="0" eb="2">
      <t>ヘヤ</t>
    </rPh>
    <rPh sb="2" eb="4">
      <t>バンゴウ</t>
    </rPh>
    <phoneticPr fontId="4"/>
  </si>
  <si>
    <t>号室　　</t>
    <rPh sb="0" eb="2">
      <t>ゴウシツ</t>
    </rPh>
    <phoneticPr fontId="4"/>
  </si>
  <si>
    <t>チェックイン</t>
    <phoneticPr fontId="4"/>
  </si>
  <si>
    <t>チェックアウト</t>
    <phoneticPr fontId="4"/>
  </si>
  <si>
    <t>ご代表者氏名</t>
    <rPh sb="1" eb="4">
      <t>ダイヒョウシャ</t>
    </rPh>
    <rPh sb="4" eb="6">
      <t>シメイ</t>
    </rPh>
    <phoneticPr fontId="4"/>
  </si>
  <si>
    <t>ご住所</t>
    <rPh sb="1" eb="3">
      <t>ジュウショ</t>
    </rPh>
    <phoneticPr fontId="4"/>
  </si>
  <si>
    <t>自宅</t>
    <rPh sb="0" eb="2">
      <t>ジタク</t>
    </rPh>
    <phoneticPr fontId="4"/>
  </si>
  <si>
    <t>（　　　　）</t>
    <phoneticPr fontId="4"/>
  </si>
  <si>
    <t>携帯</t>
    <rPh sb="0" eb="2">
      <t>ケイタイ</t>
    </rPh>
    <phoneticPr fontId="4"/>
  </si>
  <si>
    <t>ご同行者氏名</t>
    <rPh sb="1" eb="4">
      <t>ドウコウシャ</t>
    </rPh>
    <rPh sb="4" eb="6">
      <t>シメイ</t>
    </rPh>
    <phoneticPr fontId="4"/>
  </si>
  <si>
    <t>部屋トイレ</t>
    <rPh sb="0" eb="2">
      <t>ヘヤ</t>
    </rPh>
    <phoneticPr fontId="4"/>
  </si>
  <si>
    <t>お支払い明細</t>
    <rPh sb="1" eb="3">
      <t>シハラ</t>
    </rPh>
    <rPh sb="4" eb="6">
      <t>メイサイ</t>
    </rPh>
    <phoneticPr fontId="4"/>
  </si>
  <si>
    <t>円</t>
    <rPh sb="0" eb="1">
      <t>エン</t>
    </rPh>
    <phoneticPr fontId="4"/>
  </si>
  <si>
    <t>延長部屋代</t>
    <rPh sb="0" eb="2">
      <t>エンチョウ</t>
    </rPh>
    <rPh sb="2" eb="5">
      <t>ヘヤダイ</t>
    </rPh>
    <phoneticPr fontId="4"/>
  </si>
  <si>
    <t>円/時間</t>
    <rPh sb="0" eb="1">
      <t>エン</t>
    </rPh>
    <rPh sb="2" eb="4">
      <t>ジカン</t>
    </rPh>
    <phoneticPr fontId="4"/>
  </si>
  <si>
    <t>時間</t>
    <rPh sb="0" eb="2">
      <t>ジカン</t>
    </rPh>
    <phoneticPr fontId="4"/>
  </si>
  <si>
    <t>布団レンタル</t>
    <rPh sb="0" eb="2">
      <t>フトン</t>
    </rPh>
    <phoneticPr fontId="4"/>
  </si>
  <si>
    <t>毛布レンタル</t>
    <rPh sb="0" eb="2">
      <t>モウフ</t>
    </rPh>
    <phoneticPr fontId="4"/>
  </si>
  <si>
    <t>円/枚</t>
    <rPh sb="0" eb="1">
      <t>エン</t>
    </rPh>
    <rPh sb="2" eb="3">
      <t>マイ</t>
    </rPh>
    <phoneticPr fontId="4"/>
  </si>
  <si>
    <t>枚</t>
    <rPh sb="0" eb="1">
      <t>マイ</t>
    </rPh>
    <phoneticPr fontId="4"/>
  </si>
  <si>
    <t>寝袋レンタル</t>
    <rPh sb="0" eb="2">
      <t>ネブクロ</t>
    </rPh>
    <phoneticPr fontId="4"/>
  </si>
  <si>
    <t>円/本</t>
    <rPh sb="0" eb="1">
      <t>エン</t>
    </rPh>
    <rPh sb="2" eb="3">
      <t>ホン</t>
    </rPh>
    <phoneticPr fontId="4"/>
  </si>
  <si>
    <t>本</t>
    <rPh sb="0" eb="1">
      <t>ホン</t>
    </rPh>
    <phoneticPr fontId="4"/>
  </si>
  <si>
    <t>浴衣レンタル</t>
    <rPh sb="0" eb="2">
      <t>ユカタ</t>
    </rPh>
    <phoneticPr fontId="4"/>
  </si>
  <si>
    <t>タオル</t>
    <phoneticPr fontId="4"/>
  </si>
  <si>
    <t>円/人</t>
    <rPh sb="0" eb="1">
      <t>エン</t>
    </rPh>
    <rPh sb="2" eb="3">
      <t>ヒト</t>
    </rPh>
    <phoneticPr fontId="4"/>
  </si>
  <si>
    <t>人</t>
    <rPh sb="0" eb="1">
      <t>ヒト</t>
    </rPh>
    <phoneticPr fontId="4"/>
  </si>
  <si>
    <t>国内に居所のない外国籍の方が宿泊される場合、チェックイン時にパスポートの写しをとらせていただきます。</t>
    <rPh sb="0" eb="2">
      <t>コクナイ</t>
    </rPh>
    <rPh sb="3" eb="5">
      <t>キョショ</t>
    </rPh>
    <rPh sb="8" eb="11">
      <t>ガイコクセキ</t>
    </rPh>
    <rPh sb="12" eb="13">
      <t>カタ</t>
    </rPh>
    <rPh sb="14" eb="16">
      <t>シュクハク</t>
    </rPh>
    <rPh sb="19" eb="21">
      <t>バアイ</t>
    </rPh>
    <rPh sb="28" eb="29">
      <t>ジ</t>
    </rPh>
    <rPh sb="36" eb="37">
      <t>ウツ</t>
    </rPh>
    <phoneticPr fontId="4"/>
  </si>
  <si>
    <t>〒958-0037　新潟県村上市瀬波温泉２－４－２９</t>
    <rPh sb="10" eb="13">
      <t>ニイガタケン</t>
    </rPh>
    <rPh sb="13" eb="16">
      <t>ムラカミシ</t>
    </rPh>
    <rPh sb="16" eb="20">
      <t>セナミオンセン</t>
    </rPh>
    <phoneticPr fontId="4"/>
  </si>
  <si>
    <t xml:space="preserve">   株式会社丹羽企画</t>
    <rPh sb="3" eb="7">
      <t>カブシキカイシャ</t>
    </rPh>
    <rPh sb="7" eb="9">
      <t>ニワ</t>
    </rPh>
    <rPh sb="9" eb="11">
      <t>キカク</t>
    </rPh>
    <phoneticPr fontId="4"/>
  </si>
  <si>
    <t>電話　０２５４（７５）５２７６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</si>
  <si>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</si>
  <si>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</si>
  <si>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</si>
  <si>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</si>
  <si>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15:00</t>
    <phoneticPr fontId="4"/>
  </si>
  <si>
    <t>15:30</t>
    <phoneticPr fontId="4"/>
  </si>
  <si>
    <t>16:00</t>
    <phoneticPr fontId="4"/>
  </si>
  <si>
    <t>16:30</t>
    <phoneticPr fontId="4"/>
  </si>
  <si>
    <t>17:00</t>
    <phoneticPr fontId="4"/>
  </si>
  <si>
    <t>17:30</t>
    <phoneticPr fontId="4"/>
  </si>
  <si>
    <t>18:00</t>
    <phoneticPr fontId="4"/>
  </si>
  <si>
    <t>18:30</t>
    <phoneticPr fontId="4"/>
  </si>
  <si>
    <t>19:00</t>
    <phoneticPr fontId="4"/>
  </si>
  <si>
    <t>19:30</t>
    <phoneticPr fontId="4"/>
  </si>
  <si>
    <t>20:00</t>
    <phoneticPr fontId="4"/>
  </si>
  <si>
    <t>20:30</t>
    <phoneticPr fontId="4"/>
  </si>
  <si>
    <t>21:00</t>
    <phoneticPr fontId="4"/>
  </si>
  <si>
    <t>21:30</t>
    <phoneticPr fontId="4"/>
  </si>
  <si>
    <t>22:00</t>
    <phoneticPr fontId="4"/>
  </si>
  <si>
    <t>08:00</t>
  </si>
  <si>
    <t>08:00</t>
    <phoneticPr fontId="4"/>
  </si>
  <si>
    <t>08:30</t>
    <phoneticPr fontId="4"/>
  </si>
  <si>
    <t>09:00</t>
    <phoneticPr fontId="4"/>
  </si>
  <si>
    <t>06:00(要確認)</t>
    <rPh sb="6" eb="7">
      <t>ヨウ</t>
    </rPh>
    <rPh sb="7" eb="9">
      <t>カクニン</t>
    </rPh>
    <phoneticPr fontId="4"/>
  </si>
  <si>
    <t>06:30(要確認)</t>
    <phoneticPr fontId="4"/>
  </si>
  <si>
    <t>07:00(要確認)</t>
    <phoneticPr fontId="4"/>
  </si>
  <si>
    <t>07:30(要確認)</t>
    <phoneticPr fontId="4"/>
  </si>
  <si>
    <t>09:30(要相談)</t>
    <rPh sb="6" eb="7">
      <t>ヨウ</t>
    </rPh>
    <rPh sb="7" eb="9">
      <t>ソウダン</t>
    </rPh>
    <phoneticPr fontId="4"/>
  </si>
  <si>
    <t>10:00(要相談)</t>
    <phoneticPr fontId="4"/>
  </si>
  <si>
    <t>10:30(要相談)</t>
    <phoneticPr fontId="4"/>
  </si>
  <si>
    <t>11:00(要相談)</t>
    <phoneticPr fontId="4"/>
  </si>
  <si>
    <t>チェックイン日付</t>
    <rPh sb="6" eb="8">
      <t>ヒヅケ</t>
    </rPh>
    <phoneticPr fontId="4"/>
  </si>
  <si>
    <t>翌日の日付</t>
    <rPh sb="0" eb="2">
      <t>ヨクジツ</t>
    </rPh>
    <rPh sb="3" eb="5">
      <t>ヒヅケ</t>
    </rPh>
    <phoneticPr fontId="4"/>
  </si>
  <si>
    <t>部屋ﾄｲﾚ</t>
    <rPh sb="0" eb="2">
      <t>ヘヤ</t>
    </rPh>
    <phoneticPr fontId="4"/>
  </si>
  <si>
    <t>使用する（標準）</t>
    <rPh sb="0" eb="2">
      <t>シヨウ</t>
    </rPh>
    <rPh sb="5" eb="7">
      <t>ヒョウジュン</t>
    </rPh>
    <phoneticPr fontId="4"/>
  </si>
  <si>
    <t>使用しない（３０分間部屋延長無料）</t>
    <rPh sb="0" eb="2">
      <t>シヨウ</t>
    </rPh>
    <rPh sb="8" eb="9">
      <t>フン</t>
    </rPh>
    <rPh sb="9" eb="10">
      <t>カン</t>
    </rPh>
    <rPh sb="10" eb="12">
      <t>ヘヤ</t>
    </rPh>
    <rPh sb="12" eb="14">
      <t>エンチョウ</t>
    </rPh>
    <rPh sb="14" eb="16">
      <t>ムリョウ</t>
    </rPh>
    <phoneticPr fontId="4"/>
  </si>
  <si>
    <t>宿泊後客室自己清掃</t>
    <rPh sb="0" eb="3">
      <t>シュクハクゴ</t>
    </rPh>
    <rPh sb="3" eb="5">
      <t>キャクシツ</t>
    </rPh>
    <rPh sb="5" eb="7">
      <t>ジコ</t>
    </rPh>
    <rPh sb="7" eb="9">
      <t>セイソウ</t>
    </rPh>
    <phoneticPr fontId="4"/>
  </si>
  <si>
    <t>実施しない（標準）</t>
    <rPh sb="0" eb="2">
      <t>ジッシ</t>
    </rPh>
    <rPh sb="6" eb="8">
      <t>ヒョウジュン</t>
    </rPh>
    <phoneticPr fontId="4"/>
  </si>
  <si>
    <t>実施する（部屋代500円割引）</t>
    <rPh sb="0" eb="2">
      <t>ジッシ</t>
    </rPh>
    <rPh sb="5" eb="8">
      <t>ヘヤダイ</t>
    </rPh>
    <rPh sb="11" eb="12">
      <t>エン</t>
    </rPh>
    <rPh sb="12" eb="14">
      <t>ワリビキ</t>
    </rPh>
    <phoneticPr fontId="4"/>
  </si>
  <si>
    <t>通常期/繁忙期の判定</t>
    <rPh sb="0" eb="3">
      <t>ツウジョウキ</t>
    </rPh>
    <rPh sb="4" eb="7">
      <t>ハンボウキ</t>
    </rPh>
    <rPh sb="8" eb="10">
      <t>ハンテイ</t>
    </rPh>
    <phoneticPr fontId="4"/>
  </si>
  <si>
    <t>開始日</t>
    <rPh sb="0" eb="2">
      <t>カイシ</t>
    </rPh>
    <rPh sb="2" eb="3">
      <t>ビ</t>
    </rPh>
    <phoneticPr fontId="4"/>
  </si>
  <si>
    <t>終了日</t>
    <rPh sb="0" eb="3">
      <t>シュウリョウビ</t>
    </rPh>
    <phoneticPr fontId="4"/>
  </si>
  <si>
    <t>判定</t>
    <rPh sb="0" eb="2">
      <t>ハンテイ</t>
    </rPh>
    <phoneticPr fontId="4"/>
  </si>
  <si>
    <t>繁忙期判定（総合）</t>
    <rPh sb="0" eb="3">
      <t>ハンボウキ</t>
    </rPh>
    <rPh sb="3" eb="5">
      <t>ハンテイ</t>
    </rPh>
    <rPh sb="6" eb="8">
      <t>ソウゴウ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</si>
  <si>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</si>
  <si>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</si>
  <si>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延長時間</t>
    <rPh sb="0" eb="2">
      <t>エンチョウ</t>
    </rPh>
    <rPh sb="2" eb="4">
      <t>ジカン</t>
    </rPh>
    <phoneticPr fontId="4"/>
  </si>
  <si>
    <t>換算時刻</t>
    <rPh sb="0" eb="2">
      <t>カンザン</t>
    </rPh>
    <rPh sb="2" eb="4">
      <t>ジコク</t>
    </rPh>
    <phoneticPr fontId="4"/>
  </si>
  <si>
    <t>客室自己清掃による割引</t>
    <rPh sb="0" eb="2">
      <t>キャクシツ</t>
    </rPh>
    <rPh sb="2" eb="4">
      <t>ジコ</t>
    </rPh>
    <rPh sb="4" eb="6">
      <t>セイソウ</t>
    </rPh>
    <rPh sb="9" eb="11">
      <t>ワリビキ</t>
    </rPh>
    <phoneticPr fontId="4"/>
  </si>
  <si>
    <t>延長時間合計</t>
    <rPh sb="0" eb="2">
      <t>エンチョウ</t>
    </rPh>
    <rPh sb="2" eb="4">
      <t>ジカン</t>
    </rPh>
    <rPh sb="4" eb="6">
      <t>ゴウケイ</t>
    </rPh>
    <phoneticPr fontId="4"/>
  </si>
  <si>
    <t>様</t>
    <rPh sb="0" eb="1">
      <t>サマ</t>
    </rPh>
    <phoneticPr fontId="4"/>
  </si>
  <si>
    <t>簡易宿泊サービス申込／ご利用票</t>
    <rPh sb="0" eb="2">
      <t>カンイ</t>
    </rPh>
    <rPh sb="2" eb="4">
      <t>シュクハク</t>
    </rPh>
    <rPh sb="8" eb="10">
      <t>モウシコミ</t>
    </rPh>
    <rPh sb="12" eb="14">
      <t>リヨウ</t>
    </rPh>
    <rPh sb="14" eb="15">
      <t>ヒョウ</t>
    </rPh>
    <phoneticPr fontId="4"/>
  </si>
  <si>
    <t>歯ﾌﾞﾗｼ・ｶﾐｿﾘ</t>
    <rPh sb="0" eb="1">
      <t>ハ</t>
    </rPh>
    <phoneticPr fontId="4"/>
  </si>
  <si>
    <t>合計（税込、税率10%）</t>
    <rPh sb="0" eb="2">
      <t>ゴウケイ</t>
    </rPh>
    <rPh sb="3" eb="5">
      <t>ゼイコミ</t>
    </rPh>
    <rPh sb="6" eb="8">
      <t>ゼイリツ</t>
    </rPh>
    <phoneticPr fontId="4"/>
  </si>
  <si>
    <t>ご利用目的</t>
    <rPh sb="1" eb="3">
      <t>リヨウ</t>
    </rPh>
    <rPh sb="3" eb="5">
      <t>モクテキ</t>
    </rPh>
    <phoneticPr fontId="4"/>
  </si>
  <si>
    <t>利用目的</t>
    <rPh sb="0" eb="2">
      <t>リヨウ</t>
    </rPh>
    <rPh sb="2" eb="4">
      <t>モクテキ</t>
    </rPh>
    <phoneticPr fontId="4"/>
  </si>
  <si>
    <t>スケートパーク</t>
    <phoneticPr fontId="4"/>
  </si>
  <si>
    <t>釣り</t>
    <rPh sb="0" eb="1">
      <t>ツ</t>
    </rPh>
    <phoneticPr fontId="4"/>
  </si>
  <si>
    <t>温泉</t>
    <rPh sb="0" eb="2">
      <t>オンセン</t>
    </rPh>
    <phoneticPr fontId="4"/>
  </si>
  <si>
    <t>登山</t>
    <rPh sb="0" eb="2">
      <t>トザン</t>
    </rPh>
    <phoneticPr fontId="4"/>
  </si>
  <si>
    <t>帰省</t>
    <rPh sb="0" eb="2">
      <t>キセイ</t>
    </rPh>
    <phoneticPr fontId="4"/>
  </si>
  <si>
    <t>合宿</t>
    <rPh sb="0" eb="2">
      <t>ガッシュク</t>
    </rPh>
    <phoneticPr fontId="4"/>
  </si>
  <si>
    <t>親睦</t>
    <rPh sb="0" eb="2">
      <t>シンボク</t>
    </rPh>
    <phoneticPr fontId="4"/>
  </si>
  <si>
    <t>仕事</t>
    <rPh sb="0" eb="2">
      <t>シゴト</t>
    </rPh>
    <phoneticPr fontId="4"/>
  </si>
  <si>
    <t>その他</t>
    <rPh sb="2" eb="3">
      <t>タ</t>
    </rPh>
    <phoneticPr fontId="4"/>
  </si>
  <si>
    <t>入浴（大人）</t>
    <rPh sb="0" eb="2">
      <t>ニュウヨク</t>
    </rPh>
    <rPh sb="3" eb="5">
      <t>オトナ</t>
    </rPh>
    <phoneticPr fontId="4"/>
  </si>
  <si>
    <t>入浴（小学生）</t>
    <rPh sb="0" eb="2">
      <t>ニュウヨク</t>
    </rPh>
    <rPh sb="3" eb="6">
      <t>ショウガクセイ</t>
    </rPh>
    <phoneticPr fontId="4"/>
  </si>
  <si>
    <t>入浴（3-6歳）</t>
    <rPh sb="0" eb="2">
      <t>ニュウヨク</t>
    </rPh>
    <rPh sb="6" eb="7">
      <t>サイ</t>
    </rPh>
    <phoneticPr fontId="4"/>
  </si>
  <si>
    <t>円/組</t>
    <rPh sb="0" eb="1">
      <t>エン</t>
    </rPh>
    <rPh sb="2" eb="3">
      <t>クミ</t>
    </rPh>
    <phoneticPr fontId="4"/>
  </si>
  <si>
    <t>組</t>
    <rPh sb="0" eb="1">
      <t>クミ</t>
    </rPh>
    <phoneticPr fontId="4"/>
  </si>
  <si>
    <t>注文数</t>
    <rPh sb="0" eb="2">
      <t>チュウモン</t>
    </rPh>
    <rPh sb="2" eb="3">
      <t>スウ</t>
    </rPh>
    <phoneticPr fontId="4"/>
  </si>
  <si>
    <t>延長料金</t>
    <rPh sb="0" eb="2">
      <t>エンチョウ</t>
    </rPh>
    <rPh sb="2" eb="4">
      <t>リョウキン</t>
    </rPh>
    <phoneticPr fontId="4"/>
  </si>
  <si>
    <t>（自署）</t>
    <rPh sb="1" eb="3">
      <t>ジショ</t>
    </rPh>
    <phoneticPr fontId="4"/>
  </si>
  <si>
    <t>宿泊約款</t>
    <rPh sb="0" eb="2">
      <t>シュクハク</t>
    </rPh>
    <rPh sb="2" eb="4">
      <t>ヤッカン</t>
    </rPh>
    <phoneticPr fontId="4"/>
  </si>
  <si>
    <t>最新の宿泊約款を確認し、同意して宿泊します。</t>
    <rPh sb="0" eb="2">
      <t>サイシン</t>
    </rPh>
    <rPh sb="3" eb="7">
      <t>シュクハクヤッカン</t>
    </rPh>
    <rPh sb="8" eb="10">
      <t>カクニン</t>
    </rPh>
    <rPh sb="12" eb="14">
      <t>ドウイ</t>
    </rPh>
    <rPh sb="16" eb="18">
      <t>シュクハク</t>
    </rPh>
    <phoneticPr fontId="4"/>
  </si>
  <si>
    <t>宿泊約款</t>
    <rPh sb="0" eb="4">
      <t>シュクハクヤッカン</t>
    </rPh>
    <phoneticPr fontId="4"/>
  </si>
  <si>
    <t>ﾁｪｯｸｱｳﾄ遅延</t>
    <rPh sb="7" eb="9">
      <t>チエン</t>
    </rPh>
    <phoneticPr fontId="4"/>
  </si>
  <si>
    <t>FAX宛先（電話共通）：０２５４（７５）５２７６   Email: info@shoufuusou.com</t>
    <rPh sb="3" eb="5">
      <t>アテサキ</t>
    </rPh>
    <rPh sb="6" eb="8">
      <t>デンワ</t>
    </rPh>
    <rPh sb="8" eb="10">
      <t>キョウツウ</t>
    </rPh>
    <phoneticPr fontId="4"/>
  </si>
  <si>
    <t>18:00</t>
  </si>
  <si>
    <t>基本部屋代（18時～翌8時）</t>
    <rPh sb="0" eb="2">
      <t>キホン</t>
    </rPh>
    <rPh sb="2" eb="5">
      <t>ヘヤダイ</t>
    </rPh>
    <rPh sb="8" eb="9">
      <t>ジ</t>
    </rPh>
    <rPh sb="10" eb="11">
      <t>ヨク</t>
    </rPh>
    <rPh sb="12" eb="13">
      <t>ジ</t>
    </rPh>
    <phoneticPr fontId="4"/>
  </si>
  <si>
    <t>〒</t>
    <phoneticPr fontId="4"/>
  </si>
  <si>
    <t>同意しない（同意するにはプルダウンメニューで選択してください）</t>
    <rPh sb="0" eb="2">
      <t>ドウイ</t>
    </rPh>
    <rPh sb="6" eb="8">
      <t>ドウイ</t>
    </rPh>
    <rPh sb="22" eb="24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</si>
</sst>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\(aaa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38" fontId="5" fillId="0" borderId="18" xfId="1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20" xfId="0" applyFont="1" applyBorder="1">
      <alignment vertical="center"/>
    </xf>
    <xf numFmtId="38" fontId="5" fillId="0" borderId="6" xfId="1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0" xfId="0" applyFont="1" applyBorder="1">
      <alignment vertical="center"/>
    </xf>
    <xf numFmtId="38" fontId="5" fillId="0" borderId="28" xfId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3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20" fontId="0" fillId="0" borderId="2" xfId="0" quotePrefix="1" applyNumberFormat="1" applyBorder="1">
      <alignment vertical="center"/>
    </xf>
    <xf numFmtId="20" fontId="2" fillId="0" borderId="2" xfId="0" quotePrefix="1" applyNumberFormat="1" applyFont="1" applyBorder="1">
      <alignment vertical="center"/>
    </xf>
    <xf numFmtId="14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0" xfId="0" applyFont="1">
      <alignment vertical="center"/>
    </xf>
    <xf numFmtId="14" fontId="11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5" fillId="4" borderId="7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4" borderId="26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0" fontId="5" fillId="4" borderId="42" xfId="0" applyFont="1" applyFill="1" applyBorder="1" applyProtection="1">
      <alignment vertical="center"/>
      <protection locked="0"/>
    </xf>
    <xf numFmtId="0" fontId="5" fillId="4" borderId="29" xfId="0" applyFont="1" applyFill="1" applyBorder="1" applyProtection="1">
      <alignment vertical="center"/>
      <protection locked="0"/>
    </xf>
    <xf numFmtId="38" fontId="6" fillId="0" borderId="15" xfId="1" applyFont="1" applyBorder="1" applyAlignment="1"/>
    <xf numFmtId="38" fontId="5" fillId="0" borderId="3" xfId="1" applyFont="1" applyBorder="1">
      <alignment vertical="center"/>
    </xf>
    <xf numFmtId="0" fontId="5" fillId="0" borderId="44" xfId="0" applyFont="1" applyBorder="1">
      <alignment vertical="center"/>
    </xf>
    <xf numFmtId="38" fontId="5" fillId="0" borderId="41" xfId="1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45" xfId="0" applyFont="1" applyBorder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 applyProtection="1">
      <alignment horizontal="left" vertical="center" wrapText="1"/>
      <protection locked="0"/>
    </xf>
    <xf numFmtId="0" fontId="5" fillId="4" borderId="34" xfId="0" applyFont="1" applyFill="1" applyBorder="1" applyAlignment="1" applyProtection="1">
      <alignment horizontal="left" vertical="center"/>
      <protection locked="0"/>
    </xf>
    <xf numFmtId="0" fontId="5" fillId="4" borderId="3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4" xfId="0" applyFont="1" applyFill="1" applyBorder="1" applyAlignment="1" applyProtection="1">
      <alignment horizontal="left" vertical="top"/>
      <protection locked="0"/>
    </xf>
    <xf numFmtId="0" fontId="5" fillId="5" borderId="16" xfId="0" applyFont="1" applyFill="1" applyBorder="1" applyAlignment="1" applyProtection="1">
      <alignment horizontal="left" vertical="top"/>
      <protection locked="0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5" fillId="5" borderId="17" xfId="0" applyFont="1" applyFill="1" applyBorder="1" applyAlignment="1" applyProtection="1">
      <alignment horizontal="left" vertical="top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551905</xdr:colOff>
      <xdr:row>35</xdr:row>
      <xdr:rowOff>42531</xdr:rowOff>
    </xdr:from>
    <xdr:to>
      <xdr:col>9</xdr:col>
      <xdr:colOff>673100</xdr:colOff>
      <xdr:row>36</xdr:row>
      <xdr:rowOff>259080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7B2D130-FD32-47BE-9805-4A740FF8B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5605" y="14299551"/>
          <a:ext cx="2041435" cy="49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79C3-D60D-4789-B443-90A6C7150DD4}">
  <sheetPr>
    <pageSetUpPr fitToPage="1"/>
  </sheetPr>
  <dimension ref="B1:J37"/>
  <sheetViews>
    <sheetView tabSelected="1" topLeftCell="B1" workbookViewId="0">
      <selection activeCell="C4" sqref="C4"/>
    </sheetView>
  </sheetViews>
  <sheetFormatPr defaultRowHeight="22.2" x14ac:dyDescent="0.45"/>
  <cols>
    <col min="1" max="1" width="12.796875" style="1" customWidth="1"/>
    <col min="2" max="2" width="16.69921875" style="1" customWidth="1"/>
    <col min="3" max="3" width="8.796875" style="1" customWidth="1"/>
    <col min="4" max="4" width="9" style="1" customWidth="1"/>
    <col min="5" max="5" width="9.19921875" style="1" customWidth="1"/>
    <col min="6" max="6" width="12" style="1" customWidth="1"/>
    <col min="7" max="7" width="8.796875" style="1"/>
    <col min="8" max="8" width="11.19921875" style="1" customWidth="1"/>
    <col min="9" max="9" width="25.19921875" style="1" customWidth="1"/>
    <col min="10" max="10" width="11.69921875" style="1" customWidth="1"/>
    <col min="11" max="16384" width="8.796875" style="1"/>
  </cols>
  <sheetData>
    <row r="1" spans="2:10" ht="28.8" customHeight="1" x14ac:dyDescent="0.45">
      <c r="B1" s="40" t="s">
        <v>82</v>
      </c>
      <c r="C1" s="38"/>
      <c r="D1" s="38"/>
      <c r="E1" s="38"/>
      <c r="F1" s="38"/>
      <c r="G1" s="38"/>
      <c r="H1" s="38"/>
      <c r="I1" s="38"/>
      <c r="J1" s="39">
        <f ca="1">TODAY()</f>
        <v>45938</v>
      </c>
    </row>
    <row r="2" spans="2:10" ht="19.2" customHeight="1" x14ac:dyDescent="0.45">
      <c r="B2" s="41" t="s">
        <v>108</v>
      </c>
      <c r="C2" s="2"/>
      <c r="D2" s="2"/>
      <c r="E2" s="2"/>
      <c r="F2" s="2"/>
      <c r="G2" s="2"/>
      <c r="H2" s="2"/>
      <c r="I2" s="2"/>
      <c r="J2" s="2"/>
    </row>
    <row r="3" spans="2:10" ht="28.8" customHeight="1" thickBot="1" x14ac:dyDescent="0.5">
      <c r="B3" s="3" t="s">
        <v>0</v>
      </c>
      <c r="C3" s="88" t="s">
        <v>1</v>
      </c>
      <c r="D3" s="89"/>
      <c r="E3" s="89"/>
      <c r="F3" s="89"/>
      <c r="G3" s="89"/>
      <c r="H3" s="89"/>
      <c r="I3" s="89"/>
      <c r="J3" s="90"/>
    </row>
    <row r="4" spans="2:10" ht="26.4" customHeight="1" thickTop="1" x14ac:dyDescent="0.45">
      <c r="B4" s="4" t="s">
        <v>2</v>
      </c>
      <c r="C4" s="42">
        <v>2024</v>
      </c>
      <c r="D4" s="22" t="s">
        <v>31</v>
      </c>
      <c r="E4" s="43">
        <v>5</v>
      </c>
      <c r="F4" s="22" t="s">
        <v>32</v>
      </c>
      <c r="G4" s="43">
        <v>3</v>
      </c>
      <c r="H4" s="22" t="s">
        <v>33</v>
      </c>
      <c r="I4" s="43" t="s">
        <v>109</v>
      </c>
      <c r="J4" s="31" t="str">
        <f>IF(項目リスト!I22=1,"繁忙期","通常期")</f>
        <v>通常期</v>
      </c>
    </row>
    <row r="5" spans="2:10" ht="26.4" customHeight="1" x14ac:dyDescent="0.45">
      <c r="B5" s="4" t="s">
        <v>3</v>
      </c>
      <c r="C5" s="102">
        <f>項目リスト!G4</f>
        <v>45416</v>
      </c>
      <c r="D5" s="103"/>
      <c r="E5" s="103"/>
      <c r="F5" s="103"/>
      <c r="G5" s="103"/>
      <c r="H5" s="103"/>
      <c r="I5" s="44" t="s">
        <v>50</v>
      </c>
      <c r="J5" s="23"/>
    </row>
    <row r="6" spans="2:10" ht="38.4" customHeight="1" x14ac:dyDescent="0.45">
      <c r="B6" s="4" t="s">
        <v>4</v>
      </c>
      <c r="C6" s="100" t="s">
        <v>103</v>
      </c>
      <c r="D6" s="101"/>
      <c r="E6" s="101"/>
      <c r="F6" s="101"/>
      <c r="G6" s="101"/>
      <c r="H6" s="101"/>
      <c r="I6" s="101"/>
      <c r="J6" s="23" t="s">
        <v>81</v>
      </c>
    </row>
    <row r="7" spans="2:10" ht="23.4" customHeight="1" x14ac:dyDescent="0.45">
      <c r="B7" s="83" t="s">
        <v>5</v>
      </c>
      <c r="C7" s="92" t="s">
        <v>111</v>
      </c>
      <c r="D7" s="93"/>
      <c r="E7" s="93"/>
      <c r="F7" s="93"/>
      <c r="G7" s="93"/>
      <c r="H7" s="93"/>
      <c r="I7" s="93"/>
      <c r="J7" s="94"/>
    </row>
    <row r="8" spans="2:10" ht="29.4" customHeight="1" x14ac:dyDescent="0.45">
      <c r="B8" s="91"/>
      <c r="C8" s="95"/>
      <c r="D8" s="96"/>
      <c r="E8" s="96"/>
      <c r="F8" s="96"/>
      <c r="G8" s="96"/>
      <c r="H8" s="96"/>
      <c r="I8" s="96"/>
      <c r="J8" s="97"/>
    </row>
    <row r="9" spans="2:10" ht="25.8" customHeight="1" x14ac:dyDescent="0.45">
      <c r="B9" s="84"/>
      <c r="C9" s="5" t="s">
        <v>6</v>
      </c>
      <c r="D9" s="87" t="s">
        <v>7</v>
      </c>
      <c r="E9" s="86"/>
      <c r="F9" s="98"/>
      <c r="G9" s="6" t="s">
        <v>8</v>
      </c>
      <c r="H9" s="87" t="s">
        <v>7</v>
      </c>
      <c r="I9" s="86"/>
      <c r="J9" s="99"/>
    </row>
    <row r="10" spans="2:10" ht="32.4" customHeight="1" x14ac:dyDescent="0.45">
      <c r="B10" s="83" t="s">
        <v>9</v>
      </c>
      <c r="C10" s="85"/>
      <c r="D10" s="86"/>
      <c r="E10" s="86"/>
      <c r="F10" s="86"/>
      <c r="G10" s="12" t="s">
        <v>81</v>
      </c>
      <c r="H10" s="87"/>
      <c r="I10" s="86"/>
      <c r="J10" s="23" t="s">
        <v>81</v>
      </c>
    </row>
    <row r="11" spans="2:10" ht="32.4" customHeight="1" x14ac:dyDescent="0.45">
      <c r="B11" s="84"/>
      <c r="C11" s="85"/>
      <c r="D11" s="86"/>
      <c r="E11" s="86"/>
      <c r="F11" s="86"/>
      <c r="G11" s="12" t="s">
        <v>81</v>
      </c>
      <c r="H11" s="87"/>
      <c r="I11" s="86"/>
      <c r="J11" s="23" t="s">
        <v>81</v>
      </c>
    </row>
    <row r="12" spans="2:10" ht="32.4" customHeight="1" thickBot="1" x14ac:dyDescent="0.5">
      <c r="B12" s="57" t="s">
        <v>10</v>
      </c>
      <c r="C12" s="62" t="s">
        <v>65</v>
      </c>
      <c r="D12" s="63"/>
      <c r="E12" s="63"/>
      <c r="F12" s="63"/>
      <c r="G12" s="64" t="s">
        <v>67</v>
      </c>
      <c r="H12" s="64"/>
      <c r="I12" s="63" t="s">
        <v>68</v>
      </c>
      <c r="J12" s="65"/>
    </row>
    <row r="13" spans="2:10" ht="28.2" customHeight="1" thickTop="1" thickBot="1" x14ac:dyDescent="0.5">
      <c r="B13" s="7" t="s">
        <v>106</v>
      </c>
      <c r="C13" s="66" t="s">
        <v>112</v>
      </c>
      <c r="D13" s="67"/>
      <c r="E13" s="67"/>
      <c r="F13" s="67"/>
      <c r="G13" s="67"/>
      <c r="H13" s="67"/>
      <c r="I13" s="67"/>
      <c r="J13" s="68"/>
    </row>
    <row r="14" spans="2:10" ht="27" customHeight="1" thickTop="1" x14ac:dyDescent="0.45">
      <c r="B14" s="76" t="s">
        <v>11</v>
      </c>
      <c r="C14" s="69" t="s">
        <v>110</v>
      </c>
      <c r="D14" s="70"/>
      <c r="E14" s="70"/>
      <c r="F14" s="70"/>
      <c r="G14" s="70"/>
      <c r="H14" s="71"/>
      <c r="I14" s="8">
        <f>IF(項目リスト!I22=0,5000,6000)</f>
        <v>5000</v>
      </c>
      <c r="J14" s="9" t="s">
        <v>12</v>
      </c>
    </row>
    <row r="15" spans="2:10" ht="27" customHeight="1" x14ac:dyDescent="0.45">
      <c r="B15" s="76"/>
      <c r="C15" s="77" t="s">
        <v>13</v>
      </c>
      <c r="D15" s="78"/>
      <c r="E15" s="10">
        <v>500</v>
      </c>
      <c r="F15" s="11" t="s">
        <v>14</v>
      </c>
      <c r="G15" s="15" t="str">
        <f>IF(項目リスト!E28&gt;0,項目リスト!E28," ")</f>
        <v xml:space="preserve"> </v>
      </c>
      <c r="H15" s="12" t="s">
        <v>15</v>
      </c>
      <c r="I15" s="13" t="str">
        <f>IF(項目リスト!E29&gt;0,項目リスト!E29," ")</f>
        <v xml:space="preserve"> </v>
      </c>
      <c r="J15" s="14" t="s">
        <v>12</v>
      </c>
    </row>
    <row r="16" spans="2:10" ht="27" customHeight="1" thickBot="1" x14ac:dyDescent="0.5">
      <c r="B16" s="76"/>
      <c r="C16" s="73" t="s">
        <v>79</v>
      </c>
      <c r="D16" s="74"/>
      <c r="E16" s="74"/>
      <c r="F16" s="74"/>
      <c r="G16" s="74"/>
      <c r="H16" s="75"/>
      <c r="I16" s="13" t="str">
        <f>IF(I12="実施する（部屋代500円割引）",-500," ")</f>
        <v xml:space="preserve"> </v>
      </c>
      <c r="J16" s="14" t="s">
        <v>12</v>
      </c>
    </row>
    <row r="17" spans="2:10" ht="27" customHeight="1" thickTop="1" x14ac:dyDescent="0.45">
      <c r="B17" s="76"/>
      <c r="C17" s="77" t="s">
        <v>16</v>
      </c>
      <c r="D17" s="78"/>
      <c r="E17" s="10">
        <v>1500</v>
      </c>
      <c r="F17" s="11" t="s">
        <v>99</v>
      </c>
      <c r="G17" s="45"/>
      <c r="H17" s="12" t="s">
        <v>100</v>
      </c>
      <c r="I17" s="13" t="str">
        <f t="shared" ref="I17:I27" si="0">IF(E17*G17&lt;&gt;0,E17*G17,"")</f>
        <v/>
      </c>
      <c r="J17" s="14" t="s">
        <v>12</v>
      </c>
    </row>
    <row r="18" spans="2:10" ht="27" customHeight="1" x14ac:dyDescent="0.45">
      <c r="B18" s="76"/>
      <c r="C18" s="77" t="s">
        <v>17</v>
      </c>
      <c r="D18" s="78"/>
      <c r="E18" s="10">
        <v>500</v>
      </c>
      <c r="F18" s="11" t="s">
        <v>18</v>
      </c>
      <c r="G18" s="46"/>
      <c r="H18" s="12" t="s">
        <v>19</v>
      </c>
      <c r="I18" s="13" t="str">
        <f t="shared" si="0"/>
        <v/>
      </c>
      <c r="J18" s="14" t="s">
        <v>12</v>
      </c>
    </row>
    <row r="19" spans="2:10" ht="27" customHeight="1" x14ac:dyDescent="0.45">
      <c r="B19" s="76"/>
      <c r="C19" s="77" t="s">
        <v>20</v>
      </c>
      <c r="D19" s="78"/>
      <c r="E19" s="10">
        <v>500</v>
      </c>
      <c r="F19" s="11" t="s">
        <v>21</v>
      </c>
      <c r="G19" s="46"/>
      <c r="H19" s="12" t="s">
        <v>22</v>
      </c>
      <c r="I19" s="13" t="str">
        <f t="shared" si="0"/>
        <v/>
      </c>
      <c r="J19" s="14" t="s">
        <v>12</v>
      </c>
    </row>
    <row r="20" spans="2:10" ht="27" customHeight="1" x14ac:dyDescent="0.45">
      <c r="B20" s="76"/>
      <c r="C20" s="77" t="s">
        <v>23</v>
      </c>
      <c r="D20" s="78"/>
      <c r="E20" s="10">
        <v>200</v>
      </c>
      <c r="F20" s="11" t="s">
        <v>18</v>
      </c>
      <c r="G20" s="46"/>
      <c r="H20" s="12" t="s">
        <v>19</v>
      </c>
      <c r="I20" s="13" t="str">
        <f t="shared" si="0"/>
        <v/>
      </c>
      <c r="J20" s="14" t="s">
        <v>12</v>
      </c>
    </row>
    <row r="21" spans="2:10" ht="27" customHeight="1" x14ac:dyDescent="0.45">
      <c r="B21" s="76"/>
      <c r="C21" s="77" t="s">
        <v>24</v>
      </c>
      <c r="D21" s="78"/>
      <c r="E21" s="15">
        <v>150</v>
      </c>
      <c r="F21" s="11" t="s">
        <v>21</v>
      </c>
      <c r="G21" s="46"/>
      <c r="H21" s="12" t="s">
        <v>22</v>
      </c>
      <c r="I21" s="13" t="str">
        <f t="shared" si="0"/>
        <v/>
      </c>
      <c r="J21" s="14" t="s">
        <v>12</v>
      </c>
    </row>
    <row r="22" spans="2:10" ht="27" customHeight="1" x14ac:dyDescent="0.45">
      <c r="B22" s="76"/>
      <c r="C22" s="77" t="s">
        <v>83</v>
      </c>
      <c r="D22" s="78"/>
      <c r="E22" s="15">
        <v>100</v>
      </c>
      <c r="F22" s="11" t="s">
        <v>21</v>
      </c>
      <c r="G22" s="46"/>
      <c r="H22" s="12" t="s">
        <v>22</v>
      </c>
      <c r="I22" s="13" t="str">
        <f t="shared" si="0"/>
        <v/>
      </c>
      <c r="J22" s="14" t="s">
        <v>12</v>
      </c>
    </row>
    <row r="23" spans="2:10" ht="27" customHeight="1" x14ac:dyDescent="0.45">
      <c r="B23" s="76"/>
      <c r="C23" s="72" t="s">
        <v>96</v>
      </c>
      <c r="D23" s="72"/>
      <c r="E23" s="15">
        <v>470</v>
      </c>
      <c r="F23" s="36" t="s">
        <v>25</v>
      </c>
      <c r="G23" s="46"/>
      <c r="H23" s="12" t="s">
        <v>26</v>
      </c>
      <c r="I23" s="13" t="str">
        <f t="shared" si="0"/>
        <v/>
      </c>
      <c r="J23" s="14" t="s">
        <v>12</v>
      </c>
    </row>
    <row r="24" spans="2:10" ht="27" customHeight="1" x14ac:dyDescent="0.45">
      <c r="B24" s="76"/>
      <c r="C24" s="72" t="s">
        <v>97</v>
      </c>
      <c r="D24" s="72"/>
      <c r="E24" s="15">
        <v>180</v>
      </c>
      <c r="F24" s="36" t="s">
        <v>25</v>
      </c>
      <c r="G24" s="47"/>
      <c r="H24" s="37" t="s">
        <v>26</v>
      </c>
      <c r="I24" s="13" t="str">
        <f t="shared" si="0"/>
        <v/>
      </c>
      <c r="J24" s="14" t="s">
        <v>12</v>
      </c>
    </row>
    <row r="25" spans="2:10" ht="27" customHeight="1" thickBot="1" x14ac:dyDescent="0.5">
      <c r="B25" s="76"/>
      <c r="C25" s="72" t="s">
        <v>98</v>
      </c>
      <c r="D25" s="72"/>
      <c r="E25" s="15">
        <v>70</v>
      </c>
      <c r="F25" s="36" t="s">
        <v>25</v>
      </c>
      <c r="G25" s="48"/>
      <c r="H25" s="37" t="s">
        <v>26</v>
      </c>
      <c r="I25" s="50" t="str">
        <f t="shared" si="0"/>
        <v/>
      </c>
      <c r="J25" s="14" t="s">
        <v>12</v>
      </c>
    </row>
    <row r="26" spans="2:10" ht="27" customHeight="1" thickTop="1" thickBot="1" x14ac:dyDescent="0.5">
      <c r="B26" s="76"/>
      <c r="C26" s="81"/>
      <c r="D26" s="82"/>
      <c r="E26" s="54"/>
      <c r="F26" s="55"/>
      <c r="G26" s="52"/>
      <c r="H26" s="16"/>
      <c r="I26" s="17"/>
      <c r="J26" s="18"/>
    </row>
    <row r="27" spans="2:10" ht="27" customHeight="1" thickTop="1" thickBot="1" x14ac:dyDescent="0.5">
      <c r="B27" s="76"/>
      <c r="C27" s="79" t="s">
        <v>107</v>
      </c>
      <c r="D27" s="79"/>
      <c r="E27" s="34">
        <v>1000</v>
      </c>
      <c r="F27" s="35" t="s">
        <v>14</v>
      </c>
      <c r="G27" s="56"/>
      <c r="H27" s="51" t="s">
        <v>15</v>
      </c>
      <c r="I27" s="52" t="str">
        <f t="shared" si="0"/>
        <v/>
      </c>
      <c r="J27" s="53" t="s">
        <v>12</v>
      </c>
    </row>
    <row r="28" spans="2:10" ht="47.4" customHeight="1" thickTop="1" thickBot="1" x14ac:dyDescent="0.85">
      <c r="B28" s="76"/>
      <c r="C28" s="80" t="s">
        <v>84</v>
      </c>
      <c r="D28" s="80"/>
      <c r="E28" s="80"/>
      <c r="F28" s="80"/>
      <c r="G28" s="80"/>
      <c r="H28" s="80"/>
      <c r="I28" s="49">
        <f>IF(SUM(I14:I27)&lt;&gt;0,SUM(I14:I27),"")</f>
        <v>5000</v>
      </c>
      <c r="J28" s="19" t="s">
        <v>12</v>
      </c>
    </row>
    <row r="29" spans="2:10" ht="27" customHeight="1" thickTop="1" thickBot="1" x14ac:dyDescent="0.5">
      <c r="B29" s="20" t="s">
        <v>85</v>
      </c>
      <c r="C29" s="58"/>
      <c r="D29" s="59"/>
      <c r="E29" s="59"/>
      <c r="F29" s="59"/>
      <c r="G29" s="59"/>
      <c r="H29" s="59"/>
      <c r="I29" s="59"/>
      <c r="J29" s="60"/>
    </row>
    <row r="30" spans="2:10" ht="22.8" thickTop="1" x14ac:dyDescent="0.45">
      <c r="B30" s="1" t="s">
        <v>27</v>
      </c>
    </row>
    <row r="31" spans="2:10" ht="9" customHeight="1" x14ac:dyDescent="0.45">
      <c r="B31" s="21"/>
      <c r="C31" s="21"/>
      <c r="D31" s="21"/>
      <c r="E31" s="21"/>
      <c r="F31" s="21"/>
      <c r="G31" s="21"/>
      <c r="H31" s="21"/>
      <c r="I31" s="21"/>
      <c r="J31" s="21"/>
    </row>
    <row r="32" spans="2:10" ht="73.8" customHeight="1" x14ac:dyDescent="0.45"/>
    <row r="33" spans="2:9" ht="73.8" customHeight="1" x14ac:dyDescent="0.45"/>
    <row r="34" spans="2:9" ht="73.8" customHeight="1" x14ac:dyDescent="0.45"/>
    <row r="35" spans="2:9" ht="199.8" customHeight="1" x14ac:dyDescent="0.45"/>
    <row r="36" spans="2:9" ht="22.2" customHeight="1" x14ac:dyDescent="0.45">
      <c r="B36" s="1" t="s">
        <v>28</v>
      </c>
      <c r="G36" s="61" t="s">
        <v>29</v>
      </c>
      <c r="H36" s="61"/>
      <c r="I36" s="61"/>
    </row>
    <row r="37" spans="2:9" x14ac:dyDescent="0.45">
      <c r="B37" s="1" t="s">
        <v>30</v>
      </c>
      <c r="G37" s="61"/>
      <c r="H37" s="61"/>
      <c r="I37" s="61"/>
    </row>
  </sheetData>
  <sheetProtection algorithmName="SHA-512" hashValue="5qIXywQfnLrmNGw/N1Yd+/FTMJp67+rkMq5SSL34s84Hp6KNrMmQadZGtIxkmZU5/9AAUhzoL1FEJNAtrt4HEw==" saltValue="X7rH8XAx0/9WKw4CUNNfqg==" spinCount="100000" sheet="1" objects="1" scenarios="1"/>
  <mergeCells count="34">
    <mergeCell ref="C3:J3"/>
    <mergeCell ref="B7:B9"/>
    <mergeCell ref="C7:J8"/>
    <mergeCell ref="D9:F9"/>
    <mergeCell ref="H9:J9"/>
    <mergeCell ref="C6:I6"/>
    <mergeCell ref="C5:H5"/>
    <mergeCell ref="B10:B11"/>
    <mergeCell ref="C10:F10"/>
    <mergeCell ref="C11:F11"/>
    <mergeCell ref="H10:I10"/>
    <mergeCell ref="H11:I11"/>
    <mergeCell ref="B14:B28"/>
    <mergeCell ref="C15:D15"/>
    <mergeCell ref="C17:D17"/>
    <mergeCell ref="C18:D18"/>
    <mergeCell ref="C19:D19"/>
    <mergeCell ref="C20:D20"/>
    <mergeCell ref="C21:D21"/>
    <mergeCell ref="C22:D22"/>
    <mergeCell ref="C23:D23"/>
    <mergeCell ref="C27:D27"/>
    <mergeCell ref="C28:H28"/>
    <mergeCell ref="C25:D25"/>
    <mergeCell ref="C26:D26"/>
    <mergeCell ref="C29:J29"/>
    <mergeCell ref="G36:I37"/>
    <mergeCell ref="C12:F12"/>
    <mergeCell ref="G12:H12"/>
    <mergeCell ref="I12:J12"/>
    <mergeCell ref="C13:J13"/>
    <mergeCell ref="C14:H14"/>
    <mergeCell ref="C24:D24"/>
    <mergeCell ref="C16:H16"/>
  </mergeCells>
  <phoneticPr fontId="4"/>
  <pageMargins left="0.23622047244094491" right="0.23622047244094491" top="0.35433070866141736" bottom="0.31496062992125984" header="0.31496062992125984" footer="0.31496062992125984"/>
  <pageSetup paperSize="9" scale="66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BE4E90CF-91CB-4BC0-BD38-D7B345781616}">
          <x14:formula1>
            <xm:f>項目リスト!$B$2:$B$13</xm:f>
          </x14:formula1>
          <xm:sqref>E4</xm:sqref>
        </x14:dataValidation>
        <x14:dataValidation type="list" allowBlank="1" showInputMessage="1" showErrorMessage="1" xr:uid="{E110FA44-3AB2-46F9-94D7-F869AC8C3431}">
          <x14:formula1>
            <xm:f>項目リスト!$C$2:$C$32</xm:f>
          </x14:formula1>
          <xm:sqref>G4</xm:sqref>
        </x14:dataValidation>
        <x14:dataValidation type="list" allowBlank="1" showInputMessage="1" showErrorMessage="1" xr:uid="{8F541001-EC4B-43B9-AE02-384B300EA3F7}">
          <x14:formula1>
            <xm:f>項目リスト!$D$2:$D$16</xm:f>
          </x14:formula1>
          <xm:sqref>I4</xm:sqref>
        </x14:dataValidation>
        <x14:dataValidation type="list" allowBlank="1" showInputMessage="1" showErrorMessage="1" xr:uid="{2518FA42-285E-4653-B713-E4708E72E84C}">
          <x14:formula1>
            <xm:f>項目リスト!$E$2:$E$12</xm:f>
          </x14:formula1>
          <xm:sqref>I5</xm:sqref>
        </x14:dataValidation>
        <x14:dataValidation type="list" allowBlank="1" showInputMessage="1" showErrorMessage="1" xr:uid="{B4BCE44F-FBA6-4D5F-A00B-FFFA8C3FDB8E}">
          <x14:formula1>
            <xm:f>項目リスト!$I$2:$I$3</xm:f>
          </x14:formula1>
          <xm:sqref>C12</xm:sqref>
        </x14:dataValidation>
        <x14:dataValidation type="list" allowBlank="1" showInputMessage="1" showErrorMessage="1" xr:uid="{7AC7FA4E-EAAC-4964-8C0F-E75F404F339C}">
          <x14:formula1>
            <xm:f>項目リスト!$I$6:$I$7</xm:f>
          </x14:formula1>
          <xm:sqref>I12:J12</xm:sqref>
        </x14:dataValidation>
        <x14:dataValidation type="list" allowBlank="1" showInputMessage="1" showErrorMessage="1" xr:uid="{963393E3-2114-4148-8F24-40FFD1DEA38D}">
          <x14:formula1>
            <xm:f>項目リスト!$A$2:$A$4</xm:f>
          </x14:formula1>
          <xm:sqref>C4</xm:sqref>
        </x14:dataValidation>
        <x14:dataValidation type="list" allowBlank="1" showInputMessage="1" showErrorMessage="1" xr:uid="{31597F50-64E9-441D-8624-15B191B85124}">
          <x14:formula1>
            <xm:f>項目リスト!$M$2:$M$7</xm:f>
          </x14:formula1>
          <xm:sqref>G17:G25</xm:sqref>
        </x14:dataValidation>
        <x14:dataValidation type="list" allowBlank="1" showInputMessage="1" showErrorMessage="1" xr:uid="{2CF0E9E7-CE73-4943-9BD1-205644497E5E}">
          <x14:formula1>
            <xm:f>項目リスト!$K$2:$K$10</xm:f>
          </x14:formula1>
          <xm:sqref>C29:J29</xm:sqref>
        </x14:dataValidation>
        <x14:dataValidation type="list" allowBlank="1" showInputMessage="1" showErrorMessage="1" xr:uid="{B18621FA-6E87-4601-B38C-02CE4517D3F5}">
          <x14:formula1>
            <xm:f>項目リスト!$O$2:$O$3</xm:f>
          </x14:formula1>
          <xm:sqref>C13:J13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671E-EE13-4D8C-A749-F43D11D4426B}">
  <dimension ref="A1:O32"/>
  <sheetViews>
    <sheetView topLeftCell="D1" workbookViewId="0">
      <selection activeCell="O3" sqref="O3"/>
    </sheetView>
  </sheetViews>
  <sheetFormatPr defaultRowHeight="18" x14ac:dyDescent="0.45"/>
  <cols>
    <col min="4" max="4" width="12.19921875" bestFit="1" customWidth="1"/>
    <col min="5" max="5" width="14.19921875" bestFit="1" customWidth="1"/>
    <col min="7" max="7" width="16.09765625" bestFit="1" customWidth="1"/>
    <col min="8" max="8" width="17.3984375" customWidth="1"/>
    <col min="9" max="9" width="31.19921875" customWidth="1"/>
    <col min="11" max="11" width="14.8984375" customWidth="1"/>
  </cols>
  <sheetData>
    <row r="1" spans="1:15" x14ac:dyDescent="0.45">
      <c r="A1" s="24" t="s">
        <v>31</v>
      </c>
      <c r="B1" s="25" t="s">
        <v>34</v>
      </c>
      <c r="C1" s="24" t="s">
        <v>33</v>
      </c>
      <c r="D1" s="24" t="s">
        <v>2</v>
      </c>
      <c r="E1" s="24" t="s">
        <v>3</v>
      </c>
      <c r="G1" s="24" t="s">
        <v>62</v>
      </c>
      <c r="I1" s="24" t="s">
        <v>64</v>
      </c>
      <c r="K1" s="24" t="s">
        <v>86</v>
      </c>
      <c r="M1" s="24" t="s">
        <v>101</v>
      </c>
      <c r="O1" s="24" t="s">
        <v>104</v>
      </c>
    </row>
    <row r="2" spans="1:15" ht="22.2" x14ac:dyDescent="0.45">
      <c r="A2" s="29">
        <v>2024</v>
      </c>
      <c r="B2" s="11">
        <v>1</v>
      </c>
      <c r="C2" s="15">
        <v>1</v>
      </c>
      <c r="D2" s="26" t="s">
        <v>35</v>
      </c>
      <c r="E2" s="27" t="s">
        <v>54</v>
      </c>
      <c r="G2" s="28">
        <f>DATE(申込ご利用票!C4,申込ご利用票!E4,申込ご利用票!G4)</f>
        <v>45415</v>
      </c>
      <c r="I2" s="29" t="s">
        <v>65</v>
      </c>
      <c r="K2" s="29" t="s">
        <v>87</v>
      </c>
      <c r="M2" s="29"/>
      <c r="O2" s="29" t="s">
        <v>112</v>
      </c>
    </row>
    <row r="3" spans="1:15" ht="22.2" x14ac:dyDescent="0.45">
      <c r="A3" s="29">
        <v>2025</v>
      </c>
      <c r="B3" s="11">
        <v>2</v>
      </c>
      <c r="C3" s="15">
        <v>2</v>
      </c>
      <c r="D3" s="26" t="s">
        <v>36</v>
      </c>
      <c r="E3" s="27" t="s">
        <v>55</v>
      </c>
      <c r="G3" s="29" t="s">
        <v>63</v>
      </c>
      <c r="I3" s="29" t="s">
        <v>66</v>
      </c>
      <c r="K3" s="29" t="s">
        <v>88</v>
      </c>
      <c r="M3" s="29">
        <v>1</v>
      </c>
      <c r="O3" s="29" t="s">
        <v>105</v>
      </c>
    </row>
    <row r="4" spans="1:15" ht="22.2" x14ac:dyDescent="0.45">
      <c r="A4" s="29">
        <v>2026</v>
      </c>
      <c r="B4" s="11">
        <v>3</v>
      </c>
      <c r="C4" s="15">
        <v>3</v>
      </c>
      <c r="D4" s="26" t="s">
        <v>37</v>
      </c>
      <c r="E4" s="27" t="s">
        <v>56</v>
      </c>
      <c r="G4" s="28">
        <f>G2+1</f>
        <v>45416</v>
      </c>
      <c r="K4" s="29" t="s">
        <v>94</v>
      </c>
      <c r="M4" s="29">
        <v>2</v>
      </c>
    </row>
    <row r="5" spans="1:15" ht="22.2" x14ac:dyDescent="0.45">
      <c r="B5" s="11">
        <v>4</v>
      </c>
      <c r="C5" s="15">
        <v>4</v>
      </c>
      <c r="D5" s="26" t="s">
        <v>38</v>
      </c>
      <c r="E5" s="27" t="s">
        <v>57</v>
      </c>
      <c r="I5" s="24" t="s">
        <v>67</v>
      </c>
      <c r="K5" s="29" t="s">
        <v>90</v>
      </c>
      <c r="M5" s="29">
        <v>3</v>
      </c>
    </row>
    <row r="6" spans="1:15" ht="22.2" x14ac:dyDescent="0.45">
      <c r="B6" s="11">
        <v>5</v>
      </c>
      <c r="C6" s="15">
        <v>5</v>
      </c>
      <c r="D6" s="26" t="s">
        <v>39</v>
      </c>
      <c r="E6" s="26" t="s">
        <v>51</v>
      </c>
      <c r="I6" s="29" t="s">
        <v>68</v>
      </c>
      <c r="K6" s="29" t="s">
        <v>91</v>
      </c>
      <c r="M6" s="29">
        <v>4</v>
      </c>
    </row>
    <row r="7" spans="1:15" ht="22.2" x14ac:dyDescent="0.45">
      <c r="B7" s="11">
        <v>6</v>
      </c>
      <c r="C7" s="15">
        <v>6</v>
      </c>
      <c r="D7" s="26" t="s">
        <v>40</v>
      </c>
      <c r="E7" s="26" t="s">
        <v>52</v>
      </c>
      <c r="I7" s="29" t="s">
        <v>69</v>
      </c>
      <c r="K7" s="29" t="s">
        <v>89</v>
      </c>
      <c r="M7" s="29">
        <v>5</v>
      </c>
    </row>
    <row r="8" spans="1:15" ht="22.2" x14ac:dyDescent="0.45">
      <c r="B8" s="11">
        <v>7</v>
      </c>
      <c r="C8" s="15">
        <v>7</v>
      </c>
      <c r="D8" s="26" t="s">
        <v>41</v>
      </c>
      <c r="E8" s="26" t="s">
        <v>53</v>
      </c>
      <c r="K8" s="29" t="s">
        <v>92</v>
      </c>
    </row>
    <row r="9" spans="1:15" ht="22.2" x14ac:dyDescent="0.45">
      <c r="B9" s="11">
        <v>8</v>
      </c>
      <c r="C9" s="15">
        <v>8</v>
      </c>
      <c r="D9" s="26" t="s">
        <v>42</v>
      </c>
      <c r="E9" s="27" t="s">
        <v>58</v>
      </c>
      <c r="G9" t="s">
        <v>70</v>
      </c>
      <c r="K9" s="29" t="s">
        <v>93</v>
      </c>
    </row>
    <row r="10" spans="1:15" ht="22.2" x14ac:dyDescent="0.45">
      <c r="B10" s="11">
        <v>9</v>
      </c>
      <c r="C10" s="15">
        <v>9</v>
      </c>
      <c r="D10" s="26" t="s">
        <v>43</v>
      </c>
      <c r="E10" s="27" t="s">
        <v>59</v>
      </c>
      <c r="G10" s="29" t="s">
        <v>71</v>
      </c>
      <c r="H10" s="29" t="s">
        <v>72</v>
      </c>
      <c r="I10" s="29" t="s">
        <v>73</v>
      </c>
      <c r="K10" s="29" t="s">
        <v>95</v>
      </c>
    </row>
    <row r="11" spans="1:15" ht="22.2" x14ac:dyDescent="0.45">
      <c r="B11" s="11">
        <v>10</v>
      </c>
      <c r="C11" s="15">
        <v>10</v>
      </c>
      <c r="D11" s="26" t="s">
        <v>44</v>
      </c>
      <c r="E11" s="27" t="s">
        <v>60</v>
      </c>
      <c r="G11" s="28">
        <v>45647</v>
      </c>
      <c r="H11" s="28">
        <v>45669</v>
      </c>
      <c r="I11" s="29">
        <f>IF((G11&lt;=G$2)*(G$2&lt;=H11),1,0)</f>
        <v>0</v>
      </c>
    </row>
    <row r="12" spans="1:15" ht="22.2" x14ac:dyDescent="0.45">
      <c r="B12" s="11">
        <v>11</v>
      </c>
      <c r="C12" s="15">
        <v>11</v>
      </c>
      <c r="D12" s="26" t="s">
        <v>45</v>
      </c>
      <c r="E12" s="27" t="s">
        <v>61</v>
      </c>
      <c r="G12" s="28">
        <v>45773</v>
      </c>
      <c r="H12" s="28">
        <v>45782</v>
      </c>
      <c r="I12" s="29">
        <f t="shared" ref="I12:I17" si="0">IF((G12&lt;=G$2)*(G$2&lt;=H12),1,0)</f>
        <v>0</v>
      </c>
    </row>
    <row r="13" spans="1:15" ht="22.2" x14ac:dyDescent="0.45">
      <c r="B13" s="11">
        <v>12</v>
      </c>
      <c r="C13" s="15">
        <v>12</v>
      </c>
      <c r="D13" s="26" t="s">
        <v>46</v>
      </c>
      <c r="G13" s="28">
        <v>45857</v>
      </c>
      <c r="H13" s="28">
        <v>45885</v>
      </c>
      <c r="I13" s="29">
        <f t="shared" si="0"/>
        <v>0</v>
      </c>
    </row>
    <row r="14" spans="1:15" ht="22.2" x14ac:dyDescent="0.45">
      <c r="C14" s="15">
        <v>13</v>
      </c>
      <c r="D14" s="26" t="s">
        <v>47</v>
      </c>
      <c r="G14" s="28">
        <v>46011</v>
      </c>
      <c r="H14" s="28">
        <v>46033</v>
      </c>
      <c r="I14" s="29">
        <f t="shared" si="0"/>
        <v>0</v>
      </c>
    </row>
    <row r="15" spans="1:15" ht="22.2" x14ac:dyDescent="0.45">
      <c r="C15" s="15">
        <v>14</v>
      </c>
      <c r="D15" s="26" t="s">
        <v>48</v>
      </c>
      <c r="G15" s="28">
        <v>46137</v>
      </c>
      <c r="H15" s="28">
        <v>46151</v>
      </c>
      <c r="I15" s="29">
        <f t="shared" si="0"/>
        <v>0</v>
      </c>
    </row>
    <row r="16" spans="1:15" ht="22.2" x14ac:dyDescent="0.45">
      <c r="C16" s="15">
        <v>15</v>
      </c>
      <c r="D16" s="26" t="s">
        <v>49</v>
      </c>
      <c r="G16" s="28">
        <v>46221</v>
      </c>
      <c r="H16" s="28">
        <v>46256</v>
      </c>
      <c r="I16" s="29">
        <f t="shared" si="0"/>
        <v>0</v>
      </c>
    </row>
    <row r="17" spans="3:9" ht="22.2" x14ac:dyDescent="0.45">
      <c r="C17" s="15">
        <v>16</v>
      </c>
      <c r="G17" s="28">
        <v>46375</v>
      </c>
      <c r="H17" s="28">
        <v>46397</v>
      </c>
      <c r="I17" s="29">
        <f t="shared" si="0"/>
        <v>0</v>
      </c>
    </row>
    <row r="18" spans="3:9" ht="22.2" x14ac:dyDescent="0.45">
      <c r="C18" s="15">
        <v>17</v>
      </c>
      <c r="D18" s="32" t="str">
        <f>申込ご利用票!I4</f>
        <v>18:00</v>
      </c>
      <c r="E18" s="32" t="str">
        <f>申込ご利用票!I5</f>
        <v>08:00</v>
      </c>
      <c r="G18" s="28">
        <v>46501</v>
      </c>
      <c r="H18" s="28">
        <v>46515</v>
      </c>
      <c r="I18" s="29">
        <f>IF((G18&lt;=G$2)*(G$2&lt;=H18),1,0)</f>
        <v>0</v>
      </c>
    </row>
    <row r="19" spans="3:9" ht="22.2" x14ac:dyDescent="0.45">
      <c r="C19" s="15">
        <v>18</v>
      </c>
      <c r="D19" s="32" t="s">
        <v>75</v>
      </c>
      <c r="E19" s="32" t="s">
        <v>75</v>
      </c>
      <c r="G19" s="29"/>
      <c r="H19" s="29"/>
      <c r="I19" s="29"/>
    </row>
    <row r="20" spans="3:9" ht="22.2" x14ac:dyDescent="0.45">
      <c r="C20" s="15">
        <v>19</v>
      </c>
      <c r="D20" s="29">
        <f>VALUE(LEFT(D18,2))</f>
        <v>18</v>
      </c>
      <c r="E20" s="29">
        <f>VALUE(LEFT(E18,2))</f>
        <v>8</v>
      </c>
      <c r="G20" s="29"/>
      <c r="H20" s="29"/>
      <c r="I20" s="29"/>
    </row>
    <row r="21" spans="3:9" ht="22.2" x14ac:dyDescent="0.45">
      <c r="C21" s="15">
        <v>20</v>
      </c>
      <c r="D21" s="30" t="s">
        <v>76</v>
      </c>
      <c r="E21" s="30" t="s">
        <v>76</v>
      </c>
      <c r="G21" s="29"/>
      <c r="H21" s="29"/>
      <c r="I21" s="29"/>
    </row>
    <row r="22" spans="3:9" ht="22.2" x14ac:dyDescent="0.45">
      <c r="C22" s="15">
        <v>21</v>
      </c>
      <c r="D22" s="29">
        <f>VALUE(MID(D18,4,2))</f>
        <v>0</v>
      </c>
      <c r="E22" s="29">
        <f>VALUE(MID(E18,4,2))</f>
        <v>0</v>
      </c>
      <c r="G22" s="104" t="s">
        <v>74</v>
      </c>
      <c r="H22" s="104"/>
      <c r="I22" s="29">
        <f>SUM(I11:I21)</f>
        <v>0</v>
      </c>
    </row>
    <row r="23" spans="3:9" ht="22.2" x14ac:dyDescent="0.45">
      <c r="C23" s="15">
        <v>22</v>
      </c>
      <c r="D23" s="30" t="s">
        <v>78</v>
      </c>
      <c r="E23" s="30" t="s">
        <v>78</v>
      </c>
    </row>
    <row r="24" spans="3:9" ht="22.2" x14ac:dyDescent="0.45">
      <c r="C24" s="15">
        <v>23</v>
      </c>
      <c r="D24" s="29">
        <f>D20+D22/60</f>
        <v>18</v>
      </c>
      <c r="E24" s="29">
        <f>E20+E22/60</f>
        <v>8</v>
      </c>
    </row>
    <row r="25" spans="3:9" ht="22.2" x14ac:dyDescent="0.45">
      <c r="C25" s="15">
        <v>24</v>
      </c>
      <c r="D25" s="30" t="s">
        <v>77</v>
      </c>
      <c r="E25" s="30" t="s">
        <v>77</v>
      </c>
    </row>
    <row r="26" spans="3:9" ht="22.2" x14ac:dyDescent="0.45">
      <c r="C26" s="15">
        <v>25</v>
      </c>
      <c r="D26" s="29">
        <f>IF(D24&lt;18,18-D24,0)</f>
        <v>0</v>
      </c>
      <c r="E26" s="29">
        <f>IF(E24&gt;8,E24-8,0)</f>
        <v>0</v>
      </c>
    </row>
    <row r="27" spans="3:9" ht="22.2" x14ac:dyDescent="0.45">
      <c r="C27" s="15">
        <v>26</v>
      </c>
      <c r="D27" s="33">
        <f>申込ご利用票!C13:F13</f>
        <v>0</v>
      </c>
      <c r="E27" s="29">
        <f>IF(LEFT(D27,5)="使用しない",-0.5,0)</f>
        <v>0</v>
      </c>
    </row>
    <row r="28" spans="3:9" ht="22.2" x14ac:dyDescent="0.45">
      <c r="C28" s="15">
        <v>27</v>
      </c>
      <c r="D28" s="29" t="s">
        <v>80</v>
      </c>
      <c r="E28" s="29">
        <f>D26+E26+E27</f>
        <v>0</v>
      </c>
    </row>
    <row r="29" spans="3:9" ht="22.2" x14ac:dyDescent="0.45">
      <c r="C29" s="15">
        <v>28</v>
      </c>
      <c r="D29" s="29" t="s">
        <v>102</v>
      </c>
      <c r="E29" s="29">
        <f>申込ご利用票!E15*E28</f>
        <v>0</v>
      </c>
    </row>
    <row r="30" spans="3:9" ht="22.2" x14ac:dyDescent="0.45">
      <c r="C30" s="15">
        <v>29</v>
      </c>
    </row>
    <row r="31" spans="3:9" ht="22.2" x14ac:dyDescent="0.45">
      <c r="C31" s="15">
        <v>30</v>
      </c>
    </row>
    <row r="32" spans="3:9" ht="22.2" x14ac:dyDescent="0.45">
      <c r="C32" s="15">
        <v>31</v>
      </c>
    </row>
  </sheetData>
  <sheetProtection algorithmName="SHA-512" hashValue="SM9sp4qWThkBt575YQrX6Ez/zIeu+RaogPBGbg/1k9FuwaITPNGoL5eE3R7z0+4rekXjs6517K+uavoy/6cWSA==" saltValue="xMGNYRhfSAcMQYb5rV4I/w==" spinCount="100000" sheet="1" objects="1" scenarios="1"/>
  <mergeCells count="1">
    <mergeCell ref="G22:H22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申込ご利用票</vt:lpstr>
      <vt:lpstr>項目リスト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丹羽正久</dc:creator>
  <cp:lastModifiedBy>正久 丹羽</cp:lastModifiedBy>
  <dcterms:created xsi:type="dcterms:W3CDTF">2023-06-23T10:34:35Z</dcterms:created>
  <dcterms:modified xsi:type="dcterms:W3CDTF">2025-10-07T23:40:27Z</dcterms:modified>
</cp:coreProperties>
</file>